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es mij eerst" sheetId="1" state="visible" r:id="rId3"/>
    <sheet name="Belastingcijfers 2026" sheetId="2" state="visible" r:id="rId4"/>
    <sheet name="Netto Inkomen" sheetId="3" state="visible" r:id="rId5"/>
    <sheet name="Box 3" sheetId="4" state="visible" r:id="rId6"/>
    <sheet name="Maandbudget &amp; Spaardoelen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<sst xmlns="http://schemas.openxmlformats.org/spreadsheetml/2006/main" count="135" uniqueCount="131">
  <si>
    <t xml:space="preserve">MuntLab — 2026 Belasting &amp; Budget Template</t>
  </si>
  <si>
    <t xml:space="preserve">Wat dit is</t>
  </si>
  <si>
    <t xml:space="preserve">Een gratis rekenmodel op basis van de echte 2026-tarieven van de Belastingdienst: je netto inkomen (box 1), box 3-belasting over spaargeld/beleggingen, en een maandbudget met spaardoelen. Alle formules zijn ingebouwd — jij vult alleen je eigen cijfers in.</t>
  </si>
  <si>
    <t xml:space="preserve">Wat je moet invullen</t>
  </si>
  <si>
    <t xml:space="preserve">Cellen met een gele achtergrond en blauwe tekst zijn invoercellen. Alles daarbuiten is een formule of een 2026-belastingcijfer dat je niet hoeft aan te passen.</t>
  </si>
  <si>
    <t xml:space="preserve">Tabbladen</t>
  </si>
  <si>
    <t xml:space="preserve">1) Belastingcijfers 2026 — de brontabel (Belastingdienst); de andere tabbladen rekenen hiermee, dus bij een bijstelling pas je maar één plek aan.
2) Netto Inkomen — bruto naar netto jaarsalaris, inclusief algemene heffingskorting en arbeidskorting.
3) Box 3 — belasting over spaargeld, beleggingen en schulden boven de vrijstelling.
4) Maandbudget &amp; Spaardoelen — maandbudget gekoppeld aan je netto inkomen, plus spaardoelen-tracker.</t>
  </si>
  <si>
    <t xml:space="preserve">Belangrijk</t>
  </si>
  <si>
    <t xml:space="preserve">Vereenvoudigd model voor loondienst/particulieren die nog geen AOW-leeftijd hebben bereikt — geen vervanging van je aangifte of een adviseur. Bronvermelding per cijfer staat op het tabblad Belastingcijfers 2026. Gecontroleerd tegen belastingdienst.nl, september 2026.</t>
  </si>
  <si>
    <t xml:space="preserve">Meer</t>
  </si>
  <si>
    <t xml:space="preserve">Dit model is een momentopname. Voor doorlopend inzicht in uitgaven, abonnementen en spaarquote zonder handmatig bijhouden: app.muntlab.com (gratis laag beschikbaar).</t>
  </si>
  <si>
    <t xml:space="preserve">2026 Belastingcijfers (bron: Belastingdienst)</t>
  </si>
  <si>
    <t xml:space="preserve">Omschrijving</t>
  </si>
  <si>
    <t xml:space="preserve">Waarde</t>
  </si>
  <si>
    <t xml:space="preserve">Bron / toelichting</t>
  </si>
  <si>
    <t xml:space="preserve">BOX 1 — SCHIJVEN</t>
  </si>
  <si>
    <t xml:space="preserve">Schijf 1 — bovengrens</t>
  </si>
  <si>
    <t xml:space="preserve">Belastingdienst, Boxen en tarieven 2026</t>
  </si>
  <si>
    <t xml:space="preserve">Schijf 1 — tarief</t>
  </si>
  <si>
    <t xml:space="preserve">Schijf 2 — bovengrens</t>
  </si>
  <si>
    <t xml:space="preserve">Schijf 2 — tarief</t>
  </si>
  <si>
    <t xml:space="preserve">Schijf 3 — tarief (boven schijf 2)</t>
  </si>
  <si>
    <t xml:space="preserve">ALGEMENE HEFFINGSKORTING (AHK)</t>
  </si>
  <si>
    <t xml:space="preserve">AHK — maximum</t>
  </si>
  <si>
    <t xml:space="preserve">Belastingdienst, Tabel algemene heffingskorting 2026</t>
  </si>
  <si>
    <t xml:space="preserve">AHK — afbouwgrens (inkomen)</t>
  </si>
  <si>
    <t xml:space="preserve">AHK — afbouwpercentage</t>
  </si>
  <si>
    <t xml:space="preserve">ARBEIDSKORTING (AK)</t>
  </si>
  <si>
    <t xml:space="preserve">AK — grens 1</t>
  </si>
  <si>
    <t xml:space="preserve">Belastingdienst, Tabel arbeidskorting 2026</t>
  </si>
  <si>
    <t xml:space="preserve">AK — grens 2</t>
  </si>
  <si>
    <t xml:space="preserve">AK — grens 3 (max. bereikt)</t>
  </si>
  <si>
    <t xml:space="preserve">AK — grens 4 (nul bereikt)</t>
  </si>
  <si>
    <t xml:space="preserve">AK — percentage deel 1 (tot grens 1)</t>
  </si>
  <si>
    <t xml:space="preserve">AK — basisbedrag bij grens 1</t>
  </si>
  <si>
    <t xml:space="preserve">AK — percentage deel 2 (grens1–grens2)</t>
  </si>
  <si>
    <t xml:space="preserve">AK — basisbedrag bij grens 2</t>
  </si>
  <si>
    <t xml:space="preserve">AK — percentage deel 3 (grens2–grens3)</t>
  </si>
  <si>
    <t xml:space="preserve">AK — maximum (bereikt bij grens 3)</t>
  </si>
  <si>
    <t xml:space="preserve">AK — afbouwpercentage (boven grens 3)</t>
  </si>
  <si>
    <t xml:space="preserve">BOX 3 — SPAREN EN BELEGGEN</t>
  </si>
  <si>
    <t xml:space="preserve">Heffingsvrij vermogen — geen fiscale partner</t>
  </si>
  <si>
    <t xml:space="preserve">Belastingdienst / Raisin, Belastingschijven 2026</t>
  </si>
  <si>
    <t xml:space="preserve">Heffingsvrij vermogen — met fiscale partner</t>
  </si>
  <si>
    <t xml:space="preserve">Fictief rendement — spaargeld</t>
  </si>
  <si>
    <t xml:space="preserve">voorlopig, definitief begin 2027</t>
  </si>
  <si>
    <t xml:space="preserve">Fictief rendement — beleggingen/vastgoed</t>
  </si>
  <si>
    <t xml:space="preserve">Fictief rendement — schulden (aftrekbaar)</t>
  </si>
  <si>
    <t xml:space="preserve">voorlopig</t>
  </si>
  <si>
    <t xml:space="preserve">Belastingtarief box 3</t>
  </si>
  <si>
    <t xml:space="preserve">ZORGTOESLAG</t>
  </si>
  <si>
    <t xml:space="preserve">Maximum per maand — geen toeslagpartner</t>
  </si>
  <si>
    <t xml:space="preserve">Belastingdienst/Toeslagen 2026</t>
  </si>
  <si>
    <t xml:space="preserve">Maximum per maand — met toeslagpartner</t>
  </si>
  <si>
    <t xml:space="preserve">Inkomensgrens — geen toeslagpartner (jaar)</t>
  </si>
  <si>
    <t xml:space="preserve">Inkomensgrens — met toeslagpartner, gezamenlijk (jaar)</t>
  </si>
  <si>
    <t xml:space="preserve">Vermogensgrens — geen toeslagpartner</t>
  </si>
  <si>
    <t xml:space="preserve">Vermogensgrens — met toeslagpartner</t>
  </si>
  <si>
    <t xml:space="preserve">CONTEXT</t>
  </si>
  <si>
    <t xml:space="preserve">Wettelijk minimumloon p/uur (21+, vanaf 1 jan 2026)</t>
  </si>
  <si>
    <t xml:space="preserve">Rijksoverheid, Bedragen minimumloon 2026</t>
  </si>
  <si>
    <t xml:space="preserve">Wettelijk minimumloon p/uur (21+, vanaf 1 jul 2026)</t>
  </si>
  <si>
    <t xml:space="preserve">AOW-leeftijd 2026 (jaar)</t>
  </si>
  <si>
    <t xml:space="preserve">Rijksoverheid, AOW-leeftijd 2025-2031</t>
  </si>
  <si>
    <t xml:space="preserve">Netto Inkomen 2026 — bruto naar netto (box 1)</t>
  </si>
  <si>
    <t xml:space="preserve">Jouw invoer</t>
  </si>
  <si>
    <t xml:space="preserve">Bruto jaarsalaris (€)</t>
  </si>
  <si>
    <t xml:space="preserve">Voorbeeld: €45.000. Vul hier je eigen bruto jaarsalaris in.</t>
  </si>
  <si>
    <t xml:space="preserve">Berekening</t>
  </si>
  <si>
    <t xml:space="preserve">Belasting schijf 1 (tot €38.883)</t>
  </si>
  <si>
    <t xml:space="preserve">Belasting schijf 2</t>
  </si>
  <si>
    <t xml:space="preserve">Belasting schijf 3 (boven €78.426)</t>
  </si>
  <si>
    <t xml:space="preserve">Totaal belasting vóór kortingen</t>
  </si>
  <si>
    <t xml:space="preserve">Algemene heffingskorting</t>
  </si>
  <si>
    <t xml:space="preserve">Arbeidskorting</t>
  </si>
  <si>
    <t xml:space="preserve">Totaal heffingskorting</t>
  </si>
  <si>
    <t xml:space="preserve">Netto belasting (na kortingen)</t>
  </si>
  <si>
    <t xml:space="preserve">Resultaat</t>
  </si>
  <si>
    <t xml:space="preserve">Netto jaarinkomen</t>
  </si>
  <si>
    <t xml:space="preserve">Netto maandinkomen</t>
  </si>
  <si>
    <t xml:space="preserve">Effectief belastingtarief</t>
  </si>
  <si>
    <t xml:space="preserve">Let op: arbeidskorting wordt berekend over 'arbeidsinkomen'; dit model neemt uw bruto jaarsalaris als benadering daarvan. Bij bijtelling, pensioenpremie-aftrek of ander inkomen kan uw werkelijke aanslag iets afwijken. Zie belastingdienst.nl voor uw exacte situatie.</t>
  </si>
  <si>
    <t xml:space="preserve">Box 3 2026 — belasting op spaargeld &amp; beleggingen</t>
  </si>
  <si>
    <t xml:space="preserve">Fiscale partner? (JA/NEE)</t>
  </si>
  <si>
    <t xml:space="preserve">NEE</t>
  </si>
  <si>
    <t xml:space="preserve">Bepaalt welke vrijstelling geldt.</t>
  </si>
  <si>
    <t xml:space="preserve">Totaal spaargeld (€)</t>
  </si>
  <si>
    <t xml:space="preserve">Betaalrekeningen + spaarrekeningen samen.</t>
  </si>
  <si>
    <t xml:space="preserve">Totaal beleggingen (€, incl. 2e woning)</t>
  </si>
  <si>
    <t xml:space="preserve">Aandelen, ETF's, obligaties, niet-eigen-woning vastgoed.</t>
  </si>
  <si>
    <t xml:space="preserve">Aftrekbare schulden (€)</t>
  </si>
  <si>
    <t xml:space="preserve">Bijv. schulden boven de drempel die aftrekbaar zijn in box 3.</t>
  </si>
  <si>
    <t xml:space="preserve">Vrijstelling (heffingsvrij vermogen)</t>
  </si>
  <si>
    <t xml:space="preserve">Totaal vermogen (spaargeld + beleggingen − schulden)</t>
  </si>
  <si>
    <t xml:space="preserve">Grondslag sparen en beleggen (boven vrijstelling)</t>
  </si>
  <si>
    <t xml:space="preserve">Aandeel spaargeld in totaal vermogen</t>
  </si>
  <si>
    <t xml:space="preserve">Aandeel beleggingen in totaal vermogen</t>
  </si>
  <si>
    <t xml:space="preserve">Forfaitair rendement — spaardeel</t>
  </si>
  <si>
    <t xml:space="preserve">Forfaitair rendement — beleggingsdeel</t>
  </si>
  <si>
    <t xml:space="preserve">Totaal forfaitair rendement</t>
  </si>
  <si>
    <t xml:space="preserve">Box 3-belasting verschuldigd (per jaar)</t>
  </si>
  <si>
    <t xml:space="preserve">Vereenvoudigd: gaat uit van hetzelfde spaar/beleggen-verhouding voor de vrijstelling als voor het totale vermogen (de officiële 'aftrekpost sparen en beleggen'-methode wijkt hier in de laatste euro's iets van af). Voor de exacte aanslag: belastingdienst.nl.</t>
  </si>
  <si>
    <t xml:space="preserve">Maandbudget &amp; Spaardoelen</t>
  </si>
  <si>
    <t xml:space="preserve">Netto maandinkomen (uit tabblad 'Netto Inkomen')</t>
  </si>
  <si>
    <t xml:space="preserve">Categorie</t>
  </si>
  <si>
    <t xml:space="preserve">Begroot (€)</t>
  </si>
  <si>
    <t xml:space="preserve">Werkelijk (€)</t>
  </si>
  <si>
    <t xml:space="preserve">Verschil (€)</t>
  </si>
  <si>
    <t xml:space="preserve">Wonen (huur/hypotheek)</t>
  </si>
  <si>
    <t xml:space="preserve">Zorgverzekering (na zorgtoeslag)</t>
  </si>
  <si>
    <t xml:space="preserve">Energie &amp; water</t>
  </si>
  <si>
    <t xml:space="preserve">Gemeentelijke belastingen (maandbedrag)</t>
  </si>
  <si>
    <t xml:space="preserve">Abonnementen (telefoon, streaming, etc.)</t>
  </si>
  <si>
    <t xml:space="preserve">Boodschappen</t>
  </si>
  <si>
    <t xml:space="preserve">Vervoer</t>
  </si>
  <si>
    <t xml:space="preserve">Verzekeringen (overig)</t>
  </si>
  <si>
    <t xml:space="preserve">Vrije tijd &amp; uit eten</t>
  </si>
  <si>
    <t xml:space="preserve">Sparen &amp; aflossen</t>
  </si>
  <si>
    <t xml:space="preserve">Overig / buffer</t>
  </si>
  <si>
    <t xml:space="preserve">Totaal</t>
  </si>
  <si>
    <t xml:space="preserve">Begroot t.o.v. netto maandinkomen</t>
  </si>
  <si>
    <t xml:space="preserve">Positief = ruimte over; negatief = begroting hoger dan inkomen.</t>
  </si>
  <si>
    <t xml:space="preserve">Spaardoelen</t>
  </si>
  <si>
    <t xml:space="preserve">Doel</t>
  </si>
  <si>
    <t xml:space="preserve">Doelbedrag (€)</t>
  </si>
  <si>
    <t xml:space="preserve">Nu gespaard (€)</t>
  </si>
  <si>
    <t xml:space="preserve">Maandelijkse inleg (€)</t>
  </si>
  <si>
    <t xml:space="preserve">Maanden tot doel</t>
  </si>
  <si>
    <t xml:space="preserve">Buffer (3 maanden vaste lasten)</t>
  </si>
  <si>
    <t xml:space="preserve">Vakantie</t>
  </si>
  <si>
    <t xml:space="preserve">Nieuwe auto / groot onderhoud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</si>
</sst>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.000%"/>
    <numFmt numFmtId="167" formatCode="#,##0.00"/>
    <numFmt numFmtId="168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sz val="10.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2"/>
      <color rgb="FF0F2744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8.5"/>
      <color rgb="FF9CA3A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5966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F2744"/>
        <bgColor rgb="FF333333"/>
      </patternFill>
    </fill>
    <fill>
      <patternFill patternType="solid">
        <fgColor rgb="FFF3F4F6"/>
        <bgColor rgb="FFECFDF5"/>
      </patternFill>
    </fill>
    <fill>
      <patternFill patternType="solid">
        <fgColor rgb="FFFFFFCC"/>
        <bgColor rgb="FFFFFFFF"/>
      </patternFill>
    </fill>
    <fill>
      <patternFill patternType="solid">
        <fgColor rgb="FFECFDF5"/>
        <bgColor rgb="FFF3F4F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59669"/>
      <rgbColor rgb="FFC0C0C0"/>
      <rgbColor rgb="FF808080"/>
      <rgbColor rgb="FF9999FF"/>
      <rgbColor rgb="FF993366"/>
      <rgbColor rgb="FFFFFFCC"/>
      <rgbColor rgb="FFECFDF5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4F6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CA3AF"/>
      <rgbColor rgb="FF0F274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78"/>
  </cols>
  <sheetData>
    <row r="1" customFormat="false" ht="30" hidden="false" customHeight="true" outlineLevel="0" collapsed="false">
      <c r="A1" s="1" t="s">
        <v>0</v>
      </c>
      <c r="B1" s="1"/>
    </row>
    <row r="2" customFormat="false" ht="19.5" hidden="false" customHeight="true" outlineLevel="0" collapsed="false">
      <c r="A2" s="2"/>
      <c r="B2" s="3"/>
    </row>
    <row r="3" customFormat="false" ht="55.5" hidden="false" customHeight="true" outlineLevel="0" collapsed="false">
      <c r="A3" s="2" t="s">
        <v>1</v>
      </c>
      <c r="B3" s="3" t="s">
        <v>2</v>
      </c>
    </row>
    <row r="4" customFormat="false" ht="42" hidden="false" customHeight="true" outlineLevel="0" collapsed="false">
      <c r="A4" s="2" t="s">
        <v>3</v>
      </c>
      <c r="B4" s="3" t="s">
        <v>4</v>
      </c>
    </row>
    <row r="5" customFormat="false" ht="126" hidden="false" customHeight="true" outlineLevel="0" collapsed="false">
      <c r="A5" s="2" t="s">
        <v>5</v>
      </c>
      <c r="B5" s="3" t="s">
        <v>6</v>
      </c>
    </row>
    <row r="6" customFormat="false" ht="55.5" hidden="false" customHeight="true" outlineLevel="0" collapsed="false">
      <c r="A6" s="2" t="s">
        <v>7</v>
      </c>
      <c r="B6" s="3" t="s">
        <v>8</v>
      </c>
    </row>
    <row r="7" customFormat="false" ht="42" hidden="false" customHeight="true" outlineLevel="0" collapsed="false">
      <c r="A7" s="2" t="s">
        <v>9</v>
      </c>
      <c r="B7" s="3" t="s">
        <v>10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4"/>
    <col collapsed="false" customWidth="true" hidden="false" outlineLevel="0" max="3" min="3" style="0" width="46"/>
  </cols>
  <sheetData>
    <row r="1" customFormat="false" ht="30" hidden="false" customHeight="true" outlineLevel="0" collapsed="false">
      <c r="A1" s="1" t="s">
        <v>11</v>
      </c>
      <c r="B1" s="1"/>
      <c r="C1" s="1"/>
    </row>
    <row r="2" customFormat="false" ht="15" hidden="false" customHeight="false" outlineLevel="0" collapsed="false">
      <c r="A2" s="4" t="s">
        <v>12</v>
      </c>
      <c r="B2" s="5" t="s">
        <v>13</v>
      </c>
      <c r="C2" s="5" t="s">
        <v>14</v>
      </c>
    </row>
    <row r="3" customFormat="false" ht="15" hidden="false" customHeight="false" outlineLevel="0" collapsed="false">
      <c r="A3" s="6" t="s">
        <v>15</v>
      </c>
      <c r="B3" s="6"/>
      <c r="C3" s="6"/>
    </row>
    <row r="4" customFormat="false" ht="15" hidden="false" customHeight="false" outlineLevel="0" collapsed="false">
      <c r="A4" s="7" t="s">
        <v>16</v>
      </c>
      <c r="B4" s="8" t="n">
        <v>38883</v>
      </c>
      <c r="C4" s="9" t="s">
        <v>17</v>
      </c>
    </row>
    <row r="5" customFormat="false" ht="15" hidden="false" customHeight="false" outlineLevel="0" collapsed="false">
      <c r="A5" s="7" t="s">
        <v>18</v>
      </c>
      <c r="B5" s="10" t="n">
        <v>0.3575</v>
      </c>
      <c r="C5" s="9"/>
    </row>
    <row r="6" customFormat="false" ht="15" hidden="false" customHeight="false" outlineLevel="0" collapsed="false">
      <c r="A6" s="7" t="s">
        <v>19</v>
      </c>
      <c r="B6" s="8" t="n">
        <v>78426</v>
      </c>
      <c r="C6" s="9" t="s">
        <v>17</v>
      </c>
    </row>
    <row r="7" customFormat="false" ht="15" hidden="false" customHeight="false" outlineLevel="0" collapsed="false">
      <c r="A7" s="7" t="s">
        <v>20</v>
      </c>
      <c r="B7" s="10" t="n">
        <v>0.3756</v>
      </c>
      <c r="C7" s="9"/>
    </row>
    <row r="8" customFormat="false" ht="15" hidden="false" customHeight="false" outlineLevel="0" collapsed="false">
      <c r="A8" s="7" t="s">
        <v>21</v>
      </c>
      <c r="B8" s="10" t="n">
        <v>0.495</v>
      </c>
      <c r="C8" s="9"/>
    </row>
    <row r="9" customFormat="false" ht="15" hidden="false" customHeight="false" outlineLevel="0" collapsed="false">
      <c r="A9" s="6" t="s">
        <v>22</v>
      </c>
      <c r="B9" s="6"/>
      <c r="C9" s="6"/>
    </row>
    <row r="10" customFormat="false" ht="15" hidden="false" customHeight="false" outlineLevel="0" collapsed="false">
      <c r="A10" s="7" t="s">
        <v>23</v>
      </c>
      <c r="B10" s="8" t="n">
        <v>3115</v>
      </c>
      <c r="C10" s="9" t="s">
        <v>24</v>
      </c>
    </row>
    <row r="11" customFormat="false" ht="15" hidden="false" customHeight="false" outlineLevel="0" collapsed="false">
      <c r="A11" s="7" t="s">
        <v>25</v>
      </c>
      <c r="B11" s="8" t="n">
        <v>29736</v>
      </c>
      <c r="C11" s="9"/>
    </row>
    <row r="12" customFormat="false" ht="15" hidden="false" customHeight="false" outlineLevel="0" collapsed="false">
      <c r="A12" s="7" t="s">
        <v>26</v>
      </c>
      <c r="B12" s="10" t="n">
        <v>0.06398</v>
      </c>
      <c r="C12" s="9"/>
    </row>
    <row r="13" customFormat="false" ht="15" hidden="false" customHeight="false" outlineLevel="0" collapsed="false">
      <c r="A13" s="6" t="s">
        <v>27</v>
      </c>
      <c r="B13" s="6"/>
      <c r="C13" s="6"/>
    </row>
    <row r="14" customFormat="false" ht="15" hidden="false" customHeight="false" outlineLevel="0" collapsed="false">
      <c r="A14" s="7" t="s">
        <v>28</v>
      </c>
      <c r="B14" s="8" t="n">
        <v>11965</v>
      </c>
      <c r="C14" s="9" t="s">
        <v>29</v>
      </c>
    </row>
    <row r="15" customFormat="false" ht="15" hidden="false" customHeight="false" outlineLevel="0" collapsed="false">
      <c r="A15" s="7" t="s">
        <v>30</v>
      </c>
      <c r="B15" s="8" t="n">
        <v>25845</v>
      </c>
      <c r="C15" s="9"/>
    </row>
    <row r="16" customFormat="false" ht="15" hidden="false" customHeight="false" outlineLevel="0" collapsed="false">
      <c r="A16" s="7" t="s">
        <v>31</v>
      </c>
      <c r="B16" s="8" t="n">
        <v>45592</v>
      </c>
      <c r="C16" s="9"/>
    </row>
    <row r="17" customFormat="false" ht="15" hidden="false" customHeight="false" outlineLevel="0" collapsed="false">
      <c r="A17" s="7" t="s">
        <v>32</v>
      </c>
      <c r="B17" s="8" t="n">
        <v>132920</v>
      </c>
      <c r="C17" s="9"/>
    </row>
    <row r="18" customFormat="false" ht="15" hidden="false" customHeight="false" outlineLevel="0" collapsed="false">
      <c r="A18" s="7" t="s">
        <v>33</v>
      </c>
      <c r="B18" s="10" t="n">
        <v>0.08324</v>
      </c>
      <c r="C18" s="9"/>
    </row>
    <row r="19" customFormat="false" ht="15" hidden="false" customHeight="false" outlineLevel="0" collapsed="false">
      <c r="A19" s="7" t="s">
        <v>34</v>
      </c>
      <c r="B19" s="8" t="n">
        <v>996</v>
      </c>
      <c r="C19" s="9"/>
    </row>
    <row r="20" customFormat="false" ht="15" hidden="false" customHeight="false" outlineLevel="0" collapsed="false">
      <c r="A20" s="7" t="s">
        <v>35</v>
      </c>
      <c r="B20" s="10" t="n">
        <v>0.31009</v>
      </c>
      <c r="C20" s="9"/>
    </row>
    <row r="21" customFormat="false" ht="15" hidden="false" customHeight="false" outlineLevel="0" collapsed="false">
      <c r="A21" s="7" t="s">
        <v>36</v>
      </c>
      <c r="B21" s="8" t="n">
        <v>5300</v>
      </c>
      <c r="C21" s="9"/>
    </row>
    <row r="22" customFormat="false" ht="15" hidden="false" customHeight="false" outlineLevel="0" collapsed="false">
      <c r="A22" s="7" t="s">
        <v>37</v>
      </c>
      <c r="B22" s="10" t="n">
        <v>0.0195</v>
      </c>
      <c r="C22" s="9"/>
    </row>
    <row r="23" customFormat="false" ht="15" hidden="false" customHeight="false" outlineLevel="0" collapsed="false">
      <c r="A23" s="7" t="s">
        <v>38</v>
      </c>
      <c r="B23" s="8" t="n">
        <v>5685</v>
      </c>
      <c r="C23" s="9"/>
    </row>
    <row r="24" customFormat="false" ht="15" hidden="false" customHeight="false" outlineLevel="0" collapsed="false">
      <c r="A24" s="7" t="s">
        <v>39</v>
      </c>
      <c r="B24" s="10" t="n">
        <v>0.0651</v>
      </c>
      <c r="C24" s="9"/>
    </row>
    <row r="25" customFormat="false" ht="15" hidden="false" customHeight="false" outlineLevel="0" collapsed="false">
      <c r="A25" s="6" t="s">
        <v>40</v>
      </c>
      <c r="B25" s="6"/>
      <c r="C25" s="6"/>
    </row>
    <row r="26" customFormat="false" ht="15" hidden="false" customHeight="false" outlineLevel="0" collapsed="false">
      <c r="A26" s="7" t="s">
        <v>41</v>
      </c>
      <c r="B26" s="8" t="n">
        <v>59357</v>
      </c>
      <c r="C26" s="9" t="s">
        <v>42</v>
      </c>
    </row>
    <row r="27" customFormat="false" ht="15" hidden="false" customHeight="false" outlineLevel="0" collapsed="false">
      <c r="A27" s="7" t="s">
        <v>43</v>
      </c>
      <c r="B27" s="8" t="n">
        <v>118714</v>
      </c>
      <c r="C27" s="9"/>
    </row>
    <row r="28" customFormat="false" ht="15" hidden="false" customHeight="false" outlineLevel="0" collapsed="false">
      <c r="A28" s="7" t="s">
        <v>44</v>
      </c>
      <c r="B28" s="10" t="n">
        <v>0.0128</v>
      </c>
      <c r="C28" s="9" t="s">
        <v>45</v>
      </c>
    </row>
    <row r="29" customFormat="false" ht="15" hidden="false" customHeight="false" outlineLevel="0" collapsed="false">
      <c r="A29" s="7" t="s">
        <v>46</v>
      </c>
      <c r="B29" s="10" t="n">
        <v>0.06</v>
      </c>
      <c r="C29" s="9"/>
    </row>
    <row r="30" customFormat="false" ht="15" hidden="false" customHeight="false" outlineLevel="0" collapsed="false">
      <c r="A30" s="7" t="s">
        <v>47</v>
      </c>
      <c r="B30" s="10" t="n">
        <v>0.027</v>
      </c>
      <c r="C30" s="9" t="s">
        <v>48</v>
      </c>
    </row>
    <row r="31" customFormat="false" ht="15" hidden="false" customHeight="false" outlineLevel="0" collapsed="false">
      <c r="A31" s="7" t="s">
        <v>49</v>
      </c>
      <c r="B31" s="10" t="n">
        <v>0.36</v>
      </c>
      <c r="C31" s="9"/>
    </row>
    <row r="32" customFormat="false" ht="15" hidden="false" customHeight="false" outlineLevel="0" collapsed="false">
      <c r="A32" s="6" t="s">
        <v>50</v>
      </c>
      <c r="B32" s="6"/>
      <c r="C32" s="6"/>
    </row>
    <row r="33" customFormat="false" ht="15" hidden="false" customHeight="false" outlineLevel="0" collapsed="false">
      <c r="A33" s="7" t="s">
        <v>51</v>
      </c>
      <c r="B33" s="8" t="n">
        <v>129</v>
      </c>
      <c r="C33" s="9" t="s">
        <v>52</v>
      </c>
    </row>
    <row r="34" customFormat="false" ht="15" hidden="false" customHeight="false" outlineLevel="0" collapsed="false">
      <c r="A34" s="7" t="s">
        <v>53</v>
      </c>
      <c r="B34" s="8" t="n">
        <v>246</v>
      </c>
      <c r="C34" s="9"/>
    </row>
    <row r="35" customFormat="false" ht="15" hidden="false" customHeight="false" outlineLevel="0" collapsed="false">
      <c r="A35" s="7" t="s">
        <v>54</v>
      </c>
      <c r="B35" s="8" t="n">
        <v>40857</v>
      </c>
      <c r="C35" s="9"/>
    </row>
    <row r="36" customFormat="false" ht="15" hidden="false" customHeight="false" outlineLevel="0" collapsed="false">
      <c r="A36" s="7" t="s">
        <v>55</v>
      </c>
      <c r="B36" s="8" t="n">
        <v>51142</v>
      </c>
      <c r="C36" s="9"/>
    </row>
    <row r="37" customFormat="false" ht="15" hidden="false" customHeight="false" outlineLevel="0" collapsed="false">
      <c r="A37" s="7" t="s">
        <v>56</v>
      </c>
      <c r="B37" s="8" t="n">
        <v>146011</v>
      </c>
      <c r="C37" s="9"/>
    </row>
    <row r="38" customFormat="false" ht="15" hidden="false" customHeight="false" outlineLevel="0" collapsed="false">
      <c r="A38" s="7" t="s">
        <v>57</v>
      </c>
      <c r="B38" s="8" t="n">
        <v>184633</v>
      </c>
      <c r="C38" s="9"/>
    </row>
    <row r="39" customFormat="false" ht="15" hidden="false" customHeight="false" outlineLevel="0" collapsed="false">
      <c r="A39" s="6" t="s">
        <v>58</v>
      </c>
      <c r="B39" s="6"/>
      <c r="C39" s="6"/>
    </row>
    <row r="40" customFormat="false" ht="15" hidden="false" customHeight="false" outlineLevel="0" collapsed="false">
      <c r="A40" s="7" t="s">
        <v>59</v>
      </c>
      <c r="B40" s="11" t="n">
        <v>14.71</v>
      </c>
      <c r="C40" s="9" t="s">
        <v>60</v>
      </c>
    </row>
    <row r="41" customFormat="false" ht="15" hidden="false" customHeight="false" outlineLevel="0" collapsed="false">
      <c r="A41" s="7" t="s">
        <v>61</v>
      </c>
      <c r="B41" s="11" t="n">
        <v>14.99</v>
      </c>
      <c r="C41" s="9"/>
    </row>
    <row r="42" customFormat="false" ht="15" hidden="false" customHeight="false" outlineLevel="0" collapsed="false">
      <c r="A42" s="7" t="s">
        <v>62</v>
      </c>
      <c r="B42" s="8" t="n">
        <v>67</v>
      </c>
      <c r="C42" s="9" t="s">
        <v>63</v>
      </c>
    </row>
  </sheetData>
  <mergeCells count="7">
    <mergeCell ref="A1:C1"/>
    <mergeCell ref="A3:C3"/>
    <mergeCell ref="A9:C9"/>
    <mergeCell ref="A13:C13"/>
    <mergeCell ref="A25:C25"/>
    <mergeCell ref="A32:C32"/>
    <mergeCell ref="A39:C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8"/>
    <col collapsed="false" customWidth="true" hidden="false" outlineLevel="0" max="3" min="3" style="0" width="46"/>
  </cols>
  <sheetData>
    <row r="1" customFormat="false" ht="30" hidden="false" customHeight="true" outlineLevel="0" collapsed="false">
      <c r="A1" s="1" t="s">
        <v>64</v>
      </c>
      <c r="B1" s="1"/>
      <c r="C1" s="1"/>
    </row>
    <row r="3" customFormat="false" ht="15" hidden="false" customHeight="false" outlineLevel="0" collapsed="false">
      <c r="A3" s="12" t="s">
        <v>65</v>
      </c>
    </row>
    <row r="4" customFormat="false" ht="15" hidden="false" customHeight="false" outlineLevel="0" collapsed="false">
      <c r="A4" s="7" t="s">
        <v>66</v>
      </c>
      <c r="B4" s="8" t="n">
        <v>45000</v>
      </c>
      <c r="C4" s="9" t="s">
        <v>67</v>
      </c>
    </row>
    <row r="6" customFormat="false" ht="15" hidden="false" customHeight="false" outlineLevel="0" collapsed="false">
      <c r="A6" s="12" t="s">
        <v>68</v>
      </c>
    </row>
    <row r="7" customFormat="false" ht="15" hidden="false" customHeight="false" outlineLevel="0" collapsed="false">
      <c r="A7" s="7" t="s">
        <v>69</v>
      </c>
      <c r="B7" s="13" t="n">
        <f aca="false">MIN(B4,'Belastingcijfers 2026'!$B$4)*'Belastingcijfers 2026'!$B$5</f>
        <v>13900.6725</v>
      </c>
    </row>
    <row r="8" customFormat="false" ht="15" hidden="false" customHeight="false" outlineLevel="0" collapsed="false">
      <c r="A8" s="7" t="s">
        <v>70</v>
      </c>
      <c r="B8" s="13" t="n">
        <f aca="false">MAX(0,MIN(B4,'Belastingcijfers 2026'!$B$6)-'Belastingcijfers 2026'!$B$4)*'Belastingcijfers 2026'!$B$7</f>
        <v>2297.5452</v>
      </c>
    </row>
    <row r="9" customFormat="false" ht="15" hidden="false" customHeight="false" outlineLevel="0" collapsed="false">
      <c r="A9" s="7" t="s">
        <v>71</v>
      </c>
      <c r="B9" s="13" t="n">
        <f aca="false">MAX(0,B4-'Belastingcijfers 2026'!$B$6)*'Belastingcijfers 2026'!$B$8</f>
        <v>0</v>
      </c>
    </row>
    <row r="10" customFormat="false" ht="15" hidden="false" customHeight="false" outlineLevel="0" collapsed="false">
      <c r="A10" s="7" t="s">
        <v>72</v>
      </c>
      <c r="B10" s="13" t="n">
        <f aca="false">SUM(B7:B9)</f>
        <v>16198.2177</v>
      </c>
    </row>
    <row r="11" customFormat="false" ht="15" hidden="false" customHeight="false" outlineLevel="0" collapsed="false">
      <c r="A11" s="7" t="s">
        <v>73</v>
      </c>
      <c r="B11" s="13" t="n">
        <f aca="false">IF(B4&lt;='Belastingcijfers 2026'!$B$11,'Belastingcijfers 2026'!$B$10,MAX(0,'Belastingcijfers 2026'!$B$10-'Belastingcijfers 2026'!$B$12*(B4-'Belastingcijfers 2026'!$B$11)))</f>
        <v>2138.40928</v>
      </c>
    </row>
    <row r="12" customFormat="false" ht="15" hidden="false" customHeight="false" outlineLevel="0" collapsed="false">
      <c r="A12" s="7" t="s">
        <v>74</v>
      </c>
      <c r="B12" s="13" t="n">
        <f aca="false">IF(B4&lt;='Belastingcijfers 2026'!$B$14,'Belastingcijfers 2026'!$B$18*B4,IF(B4&lt;='Belastingcijfers 2026'!$B$15,'Belastingcijfers 2026'!$B$19+'Belastingcijfers 2026'!$B$20*(B4-'Belastingcijfers 2026'!$B$14),IF(B4&lt;='Belastingcijfers 2026'!$B$16,'Belastingcijfers 2026'!$B$21+'Belastingcijfers 2026'!$B$22*(B4-'Belastingcijfers 2026'!$B$15),IF(B4&lt;='Belastingcijfers 2026'!$B$17,'Belastingcijfers 2026'!$B$23-'Belastingcijfers 2026'!$B$24*(B4-'Belastingcijfers 2026'!$B$16),0))))</f>
        <v>5673.5225</v>
      </c>
    </row>
    <row r="13" customFormat="false" ht="15" hidden="false" customHeight="false" outlineLevel="0" collapsed="false">
      <c r="A13" s="7" t="s">
        <v>75</v>
      </c>
      <c r="B13" s="13" t="n">
        <f aca="false">B11+B12</f>
        <v>7811.93178</v>
      </c>
    </row>
    <row r="14" customFormat="false" ht="15" hidden="false" customHeight="false" outlineLevel="0" collapsed="false">
      <c r="A14" s="7" t="s">
        <v>76</v>
      </c>
      <c r="B14" s="13" t="n">
        <f aca="false">MAX(0,B10-B13)</f>
        <v>8386.28592</v>
      </c>
    </row>
    <row r="15" customFormat="false" ht="15" hidden="false" customHeight="false" outlineLevel="0" collapsed="false">
      <c r="A15" s="12" t="s">
        <v>77</v>
      </c>
    </row>
    <row r="16" customFormat="false" ht="15" hidden="false" customHeight="false" outlineLevel="0" collapsed="false">
      <c r="A16" s="14" t="s">
        <v>78</v>
      </c>
      <c r="B16" s="15" t="n">
        <f aca="false">B4-B14</f>
        <v>36613.71408</v>
      </c>
    </row>
    <row r="17" customFormat="false" ht="15" hidden="false" customHeight="false" outlineLevel="0" collapsed="false">
      <c r="A17" s="14" t="s">
        <v>79</v>
      </c>
      <c r="B17" s="15" t="n">
        <f aca="false">B16/12</f>
        <v>3051.14284</v>
      </c>
    </row>
    <row r="18" customFormat="false" ht="15" hidden="false" customHeight="false" outlineLevel="0" collapsed="false">
      <c r="A18" s="14" t="s">
        <v>80</v>
      </c>
      <c r="B18" s="16" t="n">
        <f aca="false">B14/B4</f>
        <v>0.186361909333333</v>
      </c>
    </row>
    <row r="20" customFormat="false" ht="39.75" hidden="false" customHeight="true" outlineLevel="0" collapsed="false">
      <c r="A20" s="17" t="s">
        <v>81</v>
      </c>
      <c r="B20" s="17"/>
      <c r="C20" s="17"/>
    </row>
  </sheetData>
  <mergeCells count="2">
    <mergeCell ref="A1:C1"/>
    <mergeCell ref="A20:C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8"/>
    <col collapsed="false" customWidth="true" hidden="false" outlineLevel="0" max="3" min="3" style="0" width="46"/>
  </cols>
  <sheetData>
    <row r="1" customFormat="false" ht="30" hidden="false" customHeight="true" outlineLevel="0" collapsed="false">
      <c r="A1" s="1" t="s">
        <v>82</v>
      </c>
      <c r="B1" s="1"/>
      <c r="C1" s="1"/>
    </row>
    <row r="3" customFormat="false" ht="15" hidden="false" customHeight="false" outlineLevel="0" collapsed="false">
      <c r="A3" s="12" t="s">
        <v>65</v>
      </c>
    </row>
    <row r="4" customFormat="false" ht="15" hidden="false" customHeight="false" outlineLevel="0" collapsed="false">
      <c r="A4" s="7" t="s">
        <v>83</v>
      </c>
      <c r="B4" s="18" t="s">
        <v>84</v>
      </c>
      <c r="C4" s="9" t="s">
        <v>85</v>
      </c>
    </row>
    <row r="5" customFormat="false" ht="15" hidden="false" customHeight="false" outlineLevel="0" collapsed="false">
      <c r="A5" s="7" t="s">
        <v>86</v>
      </c>
      <c r="B5" s="8" t="n">
        <v>80000</v>
      </c>
      <c r="C5" s="9" t="s">
        <v>87</v>
      </c>
    </row>
    <row r="6" customFormat="false" ht="15" hidden="false" customHeight="false" outlineLevel="0" collapsed="false">
      <c r="A6" s="7" t="s">
        <v>88</v>
      </c>
      <c r="B6" s="8" t="n">
        <v>0</v>
      </c>
      <c r="C6" s="9" t="s">
        <v>89</v>
      </c>
    </row>
    <row r="7" customFormat="false" ht="15" hidden="false" customHeight="false" outlineLevel="0" collapsed="false">
      <c r="A7" s="7" t="s">
        <v>90</v>
      </c>
      <c r="B7" s="8" t="n">
        <v>0</v>
      </c>
      <c r="C7" s="9" t="s">
        <v>91</v>
      </c>
    </row>
    <row r="9" customFormat="false" ht="15" hidden="false" customHeight="false" outlineLevel="0" collapsed="false">
      <c r="A9" s="12" t="s">
        <v>68</v>
      </c>
    </row>
    <row r="10" customFormat="false" ht="15" hidden="false" customHeight="false" outlineLevel="0" collapsed="false">
      <c r="A10" s="7" t="s">
        <v>92</v>
      </c>
      <c r="B10" s="13" t="n">
        <f aca="false">IF(B4="JA",'Belastingcijfers 2026'!$B$27,'Belastingcijfers 2026'!$B$26)</f>
        <v>59357</v>
      </c>
    </row>
    <row r="11" customFormat="false" ht="15" hidden="false" customHeight="false" outlineLevel="0" collapsed="false">
      <c r="A11" s="7" t="s">
        <v>93</v>
      </c>
      <c r="B11" s="13" t="n">
        <f aca="false">B5+B6-B7</f>
        <v>80000</v>
      </c>
    </row>
    <row r="12" customFormat="false" ht="15" hidden="false" customHeight="false" outlineLevel="0" collapsed="false">
      <c r="A12" s="7" t="s">
        <v>94</v>
      </c>
      <c r="B12" s="13" t="n">
        <f aca="false">MAX(0,B11-B10)</f>
        <v>20643</v>
      </c>
    </row>
    <row r="13" customFormat="false" ht="15" hidden="false" customHeight="false" outlineLevel="0" collapsed="false">
      <c r="A13" s="7" t="s">
        <v>95</v>
      </c>
      <c r="B13" s="19" t="n">
        <f aca="false">IFERROR(B5/B11,0)</f>
        <v>1</v>
      </c>
    </row>
    <row r="14" customFormat="false" ht="15" hidden="false" customHeight="false" outlineLevel="0" collapsed="false">
      <c r="A14" s="7" t="s">
        <v>96</v>
      </c>
      <c r="B14" s="19" t="n">
        <f aca="false">IFERROR(B6/B11,0)</f>
        <v>0</v>
      </c>
    </row>
    <row r="15" customFormat="false" ht="15" hidden="false" customHeight="false" outlineLevel="0" collapsed="false">
      <c r="A15" s="7" t="s">
        <v>97</v>
      </c>
      <c r="B15" s="13" t="n">
        <f aca="false">B12*B13*'Belastingcijfers 2026'!$B$28</f>
        <v>264.2304</v>
      </c>
    </row>
    <row r="16" customFormat="false" ht="15" hidden="false" customHeight="false" outlineLevel="0" collapsed="false">
      <c r="A16" s="7" t="s">
        <v>98</v>
      </c>
      <c r="B16" s="13" t="n">
        <f aca="false">B12*B14*'Belastingcijfers 2026'!$B$29</f>
        <v>0</v>
      </c>
    </row>
    <row r="17" customFormat="false" ht="15" hidden="false" customHeight="false" outlineLevel="0" collapsed="false">
      <c r="A17" s="7" t="s">
        <v>99</v>
      </c>
      <c r="B17" s="13" t="n">
        <f aca="false">B15+B16</f>
        <v>264.2304</v>
      </c>
    </row>
    <row r="19" customFormat="false" ht="15" hidden="false" customHeight="false" outlineLevel="0" collapsed="false">
      <c r="A19" s="12" t="s">
        <v>77</v>
      </c>
    </row>
    <row r="20" customFormat="false" ht="15" hidden="false" customHeight="false" outlineLevel="0" collapsed="false">
      <c r="A20" s="14" t="s">
        <v>100</v>
      </c>
      <c r="B20" s="15" t="n">
        <f aca="false">B17*'Belastingcijfers 2026'!$B$31</f>
        <v>95.122944</v>
      </c>
    </row>
    <row r="22" customFormat="false" ht="39.75" hidden="false" customHeight="true" outlineLevel="0" collapsed="false">
      <c r="A22" s="17" t="s">
        <v>101</v>
      </c>
      <c r="B22" s="17"/>
      <c r="C22" s="17"/>
    </row>
  </sheetData>
  <mergeCells count="2">
    <mergeCell ref="A1:C1"/>
    <mergeCell ref="A22:C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6"/>
    <col collapsed="false" customWidth="true" hidden="false" outlineLevel="0" max="5" min="5" style="0" width="30"/>
  </cols>
  <sheetData>
    <row r="1" customFormat="false" ht="30" hidden="false" customHeight="true" outlineLevel="0" collapsed="false">
      <c r="A1" s="1" t="s">
        <v>102</v>
      </c>
      <c r="B1" s="1"/>
      <c r="C1" s="1"/>
      <c r="D1" s="1"/>
      <c r="E1" s="1"/>
    </row>
    <row r="3" customFormat="false" ht="15" hidden="false" customHeight="false" outlineLevel="0" collapsed="false">
      <c r="A3" s="12" t="s">
        <v>103</v>
      </c>
      <c r="B3" s="15" t="n">
        <f aca="false">'Netto Inkomen'!B17</f>
        <v>3051.14284</v>
      </c>
    </row>
    <row r="5" customFormat="false" ht="15" hidden="false" customHeight="false" outlineLevel="0" collapsed="false">
      <c r="A5" s="4" t="s">
        <v>104</v>
      </c>
      <c r="B5" s="5" t="s">
        <v>105</v>
      </c>
      <c r="C5" s="5" t="s">
        <v>106</v>
      </c>
      <c r="D5" s="5" t="s">
        <v>107</v>
      </c>
    </row>
    <row r="6" customFormat="false" ht="15" hidden="false" customHeight="false" outlineLevel="0" collapsed="false">
      <c r="A6" s="7" t="s">
        <v>108</v>
      </c>
      <c r="B6" s="8" t="n">
        <v>900</v>
      </c>
      <c r="C6" s="8" t="n">
        <v>0</v>
      </c>
      <c r="D6" s="13" t="n">
        <f aca="false">B6-C6</f>
        <v>900</v>
      </c>
    </row>
    <row r="7" customFormat="false" ht="15" hidden="false" customHeight="false" outlineLevel="0" collapsed="false">
      <c r="A7" s="7" t="s">
        <v>109</v>
      </c>
      <c r="B7" s="8" t="n">
        <v>120</v>
      </c>
      <c r="C7" s="8" t="n">
        <v>0</v>
      </c>
      <c r="D7" s="13" t="n">
        <f aca="false">B7-C7</f>
        <v>120</v>
      </c>
    </row>
    <row r="8" customFormat="false" ht="15" hidden="false" customHeight="false" outlineLevel="0" collapsed="false">
      <c r="A8" s="7" t="s">
        <v>110</v>
      </c>
      <c r="B8" s="8" t="n">
        <v>150</v>
      </c>
      <c r="C8" s="8" t="n">
        <v>0</v>
      </c>
      <c r="D8" s="13" t="n">
        <f aca="false">B8-C8</f>
        <v>150</v>
      </c>
    </row>
    <row r="9" customFormat="false" ht="15" hidden="false" customHeight="false" outlineLevel="0" collapsed="false">
      <c r="A9" s="7" t="s">
        <v>111</v>
      </c>
      <c r="B9" s="8" t="n">
        <v>50</v>
      </c>
      <c r="C9" s="8" t="n">
        <v>0</v>
      </c>
      <c r="D9" s="13" t="n">
        <f aca="false">B9-C9</f>
        <v>50</v>
      </c>
    </row>
    <row r="10" customFormat="false" ht="15" hidden="false" customHeight="false" outlineLevel="0" collapsed="false">
      <c r="A10" s="7" t="s">
        <v>112</v>
      </c>
      <c r="B10" s="8" t="n">
        <v>60</v>
      </c>
      <c r="C10" s="8" t="n">
        <v>0</v>
      </c>
      <c r="D10" s="13" t="n">
        <f aca="false">B10-C10</f>
        <v>60</v>
      </c>
    </row>
    <row r="11" customFormat="false" ht="15" hidden="false" customHeight="false" outlineLevel="0" collapsed="false">
      <c r="A11" s="7" t="s">
        <v>113</v>
      </c>
      <c r="B11" s="8" t="n">
        <v>400</v>
      </c>
      <c r="C11" s="8" t="n">
        <v>0</v>
      </c>
      <c r="D11" s="13" t="n">
        <f aca="false">B11-C11</f>
        <v>400</v>
      </c>
    </row>
    <row r="12" customFormat="false" ht="15" hidden="false" customHeight="false" outlineLevel="0" collapsed="false">
      <c r="A12" s="7" t="s">
        <v>114</v>
      </c>
      <c r="B12" s="8" t="n">
        <v>150</v>
      </c>
      <c r="C12" s="8" t="n">
        <v>0</v>
      </c>
      <c r="D12" s="13" t="n">
        <f aca="false">B12-C12</f>
        <v>150</v>
      </c>
    </row>
    <row r="13" customFormat="false" ht="15" hidden="false" customHeight="false" outlineLevel="0" collapsed="false">
      <c r="A13" s="7" t="s">
        <v>115</v>
      </c>
      <c r="B13" s="8" t="n">
        <v>40</v>
      </c>
      <c r="C13" s="8" t="n">
        <v>0</v>
      </c>
      <c r="D13" s="13" t="n">
        <f aca="false">B13-C13</f>
        <v>40</v>
      </c>
    </row>
    <row r="14" customFormat="false" ht="15" hidden="false" customHeight="false" outlineLevel="0" collapsed="false">
      <c r="A14" s="7" t="s">
        <v>116</v>
      </c>
      <c r="B14" s="8" t="n">
        <v>150</v>
      </c>
      <c r="C14" s="8" t="n">
        <v>0</v>
      </c>
      <c r="D14" s="13" t="n">
        <f aca="false">B14-C14</f>
        <v>150</v>
      </c>
    </row>
    <row r="15" customFormat="false" ht="15" hidden="false" customHeight="false" outlineLevel="0" collapsed="false">
      <c r="A15" s="7" t="s">
        <v>117</v>
      </c>
      <c r="B15" s="8" t="n">
        <v>610</v>
      </c>
      <c r="C15" s="8" t="n">
        <v>0</v>
      </c>
      <c r="D15" s="13" t="n">
        <f aca="false">B15-C15</f>
        <v>610</v>
      </c>
    </row>
    <row r="16" customFormat="false" ht="15" hidden="false" customHeight="false" outlineLevel="0" collapsed="false">
      <c r="A16" s="7" t="s">
        <v>118</v>
      </c>
      <c r="B16" s="8" t="n">
        <v>100</v>
      </c>
      <c r="C16" s="8" t="n">
        <v>0</v>
      </c>
      <c r="D16" s="13" t="n">
        <f aca="false">B16-C16</f>
        <v>100</v>
      </c>
    </row>
    <row r="17" customFormat="false" ht="15" hidden="false" customHeight="false" outlineLevel="0" collapsed="false">
      <c r="A17" s="14" t="s">
        <v>119</v>
      </c>
      <c r="B17" s="20" t="n">
        <f aca="false">SUM(B6:B16)</f>
        <v>2730</v>
      </c>
      <c r="C17" s="20" t="n">
        <f aca="false">SUM(C6:C16)</f>
        <v>0</v>
      </c>
      <c r="D17" s="20" t="n">
        <f aca="false">SUM(D6:D16)</f>
        <v>2730</v>
      </c>
    </row>
    <row r="19" customFormat="false" ht="15" hidden="false" customHeight="false" outlineLevel="0" collapsed="false">
      <c r="A19" s="7" t="s">
        <v>120</v>
      </c>
      <c r="B19" s="15" t="n">
        <f aca="false">B3-B17</f>
        <v>321.14284</v>
      </c>
      <c r="C19" s="9" t="s">
        <v>121</v>
      </c>
    </row>
    <row r="22" customFormat="false" ht="15" hidden="false" customHeight="false" outlineLevel="0" collapsed="false">
      <c r="A22" s="12" t="s">
        <v>122</v>
      </c>
    </row>
    <row r="23" customFormat="false" ht="15" hidden="false" customHeight="false" outlineLevel="0" collapsed="false">
      <c r="A23" s="4" t="s">
        <v>123</v>
      </c>
      <c r="B23" s="5" t="s">
        <v>124</v>
      </c>
      <c r="C23" s="5" t="s">
        <v>125</v>
      </c>
      <c r="D23" s="5" t="s">
        <v>126</v>
      </c>
      <c r="E23" s="5" t="s">
        <v>127</v>
      </c>
    </row>
    <row r="24" customFormat="false" ht="15" hidden="false" customHeight="false" outlineLevel="0" collapsed="false">
      <c r="A24" s="7" t="s">
        <v>128</v>
      </c>
      <c r="B24" s="8" t="n">
        <v>4500</v>
      </c>
      <c r="C24" s="8" t="n">
        <v>1200</v>
      </c>
      <c r="D24" s="8" t="n">
        <v>200</v>
      </c>
      <c r="E24" s="21" t="n">
        <f aca="false">IF(D24&lt;=0,"-",IF(B24&lt;=C24,0,ROUNDUP((B24-C24)/D24,0)))</f>
        <v>17</v>
      </c>
    </row>
    <row r="25" customFormat="false" ht="15" hidden="false" customHeight="false" outlineLevel="0" collapsed="false">
      <c r="A25" s="7" t="s">
        <v>129</v>
      </c>
      <c r="B25" s="8" t="n">
        <v>2000</v>
      </c>
      <c r="C25" s="8" t="n">
        <v>300</v>
      </c>
      <c r="D25" s="8" t="n">
        <v>100</v>
      </c>
      <c r="E25" s="21" t="n">
        <f aca="false">IF(D25&lt;=0,"-",IF(B25&lt;=C25,0,ROUNDUP((B25-C25)/D25,0)))</f>
        <v>17</v>
      </c>
    </row>
    <row r="26" customFormat="false" ht="15" hidden="false" customHeight="false" outlineLevel="0" collapsed="false">
      <c r="A26" s="7" t="s">
        <v>130</v>
      </c>
      <c r="B26" s="8" t="n">
        <v>8000</v>
      </c>
      <c r="C26" s="8" t="n">
        <v>0</v>
      </c>
      <c r="D26" s="8" t="n">
        <v>150</v>
      </c>
      <c r="E26" s="21" t="n">
        <f aca="false">IF(D26&lt;=0,"-",IF(B26&lt;=C26,0,ROUNDUP((B26-C26)/D26,0)))</f>
        <v>54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2026-09-07T21:46:52Z</dcterms:created>
  <dc:creator>openpyxl</dc:creator>
  <dc:description/>
  <dc:language>en-US</dc:language>
  <cp:lastModifiedBy/>
  <dcterms:modified xsi:type="dcterms:W3CDTF">2026-09-07T21:46:52Z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